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3-Week Forecast" sheetId="2" state="visible" r:id="rId2"/>
    <sheet xmlns:r="http://schemas.openxmlformats.org/officeDocument/2006/relationships" name="Financial Scorecard" sheetId="3" state="visible" r:id="rId3"/>
    <sheet xmlns:r="http://schemas.openxmlformats.org/officeDocument/2006/relationships" name="Ad Spend Calculato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$#,##0;($#,##0);-"/>
    <numFmt numFmtId="166" formatCode="0.0%"/>
    <numFmt numFmtId="167" formatCode="mm/dd"/>
    <numFmt numFmtId="168" formatCode="0.0"/>
    <numFmt numFmtId="169" formatCode="0.0&quot;x&quot;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595959"/>
      <sz val="10"/>
    </font>
    <font>
      <name val="Arial"/>
      <sz val="10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i val="1"/>
      <sz val="10"/>
    </font>
  </fonts>
  <fills count="7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E2EFDA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6" fillId="3" borderId="0" pivotButton="0" quotePrefix="0" xfId="0"/>
    <xf numFmtId="164" fontId="5" fillId="2" borderId="1" pivotButton="0" quotePrefix="0" xfId="0"/>
    <xf numFmtId="165" fontId="5" fillId="2" borderId="1" pivotButton="0" quotePrefix="0" xfId="0"/>
    <xf numFmtId="166" fontId="5" fillId="2" borderId="1" pivotButton="0" quotePrefix="0" xfId="0"/>
    <xf numFmtId="0" fontId="7" fillId="0" borderId="0" pivotButton="0" quotePrefix="0" xfId="0"/>
    <xf numFmtId="166" fontId="3" fillId="0" borderId="1" pivotButton="0" quotePrefix="0" xfId="0"/>
    <xf numFmtId="0" fontId="4" fillId="0" borderId="1" applyAlignment="1" pivotButton="0" quotePrefix="0" xfId="0">
      <alignment horizontal="center"/>
    </xf>
    <xf numFmtId="0" fontId="4" fillId="4" borderId="0" applyAlignment="1" pivotButton="0" quotePrefix="0" xfId="0">
      <alignment horizontal="center"/>
    </xf>
    <xf numFmtId="167" fontId="3" fillId="4" borderId="0" applyAlignment="1" pivotButton="0" quotePrefix="0" xfId="0">
      <alignment horizontal="center"/>
    </xf>
    <xf numFmtId="0" fontId="4" fillId="5" borderId="0" pivotButton="0" quotePrefix="0" xfId="0"/>
    <xf numFmtId="165" fontId="4" fillId="5" borderId="1" pivotButton="0" quotePrefix="0" xfId="0"/>
    <xf numFmtId="0" fontId="4" fillId="6" borderId="0" pivotButton="0" quotePrefix="0" xfId="0"/>
    <xf numFmtId="165" fontId="4" fillId="6" borderId="1" pivotButton="0" quotePrefix="0" xfId="0"/>
    <xf numFmtId="165" fontId="3" fillId="0" borderId="1" pivotButton="0" quotePrefix="0" xfId="0"/>
    <xf numFmtId="165" fontId="4" fillId="0" borderId="1" pivotButton="0" quotePrefix="0" xfId="0"/>
    <xf numFmtId="0" fontId="6" fillId="3" borderId="0" applyAlignment="1" pivotButton="0" quotePrefix="0" xfId="0">
      <alignment horizontal="center"/>
    </xf>
    <xf numFmtId="1" fontId="5" fillId="2" borderId="1" pivotButton="0" quotePrefix="0" xfId="0"/>
    <xf numFmtId="1" fontId="3" fillId="0" borderId="1" pivotButton="0" quotePrefix="0" xfId="0"/>
    <xf numFmtId="168" fontId="5" fillId="2" borderId="1" pivotButton="0" quotePrefix="0" xfId="0"/>
    <xf numFmtId="168" fontId="3" fillId="0" borderId="1" pivotButton="0" quotePrefix="0" xfId="0"/>
    <xf numFmtId="0" fontId="0" fillId="3" borderId="0" pivotButton="0" quotePrefix="0" xfId="0"/>
    <xf numFmtId="169" fontId="3" fillId="0" borderId="1" pivotButton="0" quotePrefix="0" xfId="0"/>
  </cellXfs>
  <cellStyles count="1">
    <cellStyle name="Normal" xfId="0" builtinId="0" hidden="0"/>
  </cellStyles>
  <dxfs count="2">
    <dxf>
      <font>
        <name val="Arial"/>
        <b val="1"/>
        <color rgb="009C0006"/>
        <sz val="10"/>
      </font>
      <fill>
        <patternFill patternType="solid">
          <fgColor rgb="00FFC7CE"/>
        </patternFill>
      </fill>
    </dxf>
    <dxf>
      <font>
        <name val="Arial"/>
        <b val="1"/>
        <color rgb="009C6500"/>
        <sz val="10"/>
      </font>
      <fill>
        <patternFill patternType="solid">
          <fgColor rgb="00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Andrew Puckett</author>
  </authors>
  <commentList>
    <comment ref="B8" authorId="0" shapeId="0">
      <text>
        <t>Profit First convention: take profit off the top rather than treating it as what is left over. Adjust to suit.</t>
      </text>
    </comment>
    <comment ref="B9" authorId="0" shapeId="0">
      <text>
        <t>Set aside for taxes. Your effective rate may differ - ask your accountant rather than assuming 10%.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40"/>
  <sheetViews>
    <sheetView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1">
      <c r="B1" s="1" t="inlineStr">
        <is>
          <t>13-Week Cash Flow Forecast</t>
        </is>
      </c>
    </row>
    <row r="2">
      <c r="B2" s="2" t="inlineStr">
        <is>
          <t>Companion to the article at andrewxpuckett.com. Built for owner-operated businesses.</t>
        </is>
      </c>
    </row>
    <row r="3">
      <c r="B3" s="3" t="inlineStr"/>
    </row>
    <row r="4">
      <c r="B4" s="4" t="inlineStr">
        <is>
          <t>What this is for</t>
        </is>
      </c>
    </row>
    <row r="5">
      <c r="B5" s="3" t="inlineStr">
        <is>
          <t>Almost every cash crisis is visible about eight weeks before it happens and gets discovered with</t>
        </is>
      </c>
    </row>
    <row r="6">
      <c r="B6" s="3" t="inlineStr">
        <is>
          <t>two weeks to go. This forecast is what turns the second into the first.</t>
        </is>
      </c>
    </row>
    <row r="7">
      <c r="B7" s="3" t="inlineStr"/>
    </row>
    <row r="8">
      <c r="B8" s="4" t="inlineStr">
        <is>
          <t>How to use it</t>
        </is>
      </c>
    </row>
    <row r="9">
      <c r="B9" s="3" t="inlineStr">
        <is>
          <t>1.  Open the 13-Week Forecast tab. Every blue cell is yours to change. Black cells are formulas.</t>
        </is>
      </c>
    </row>
    <row r="10">
      <c r="B10" s="3" t="inlineStr">
        <is>
          <t>2.  Set the six values in the SETTINGS block: start date, payroll minimum, operating target,</t>
        </is>
      </c>
    </row>
    <row r="11">
      <c r="B11" s="3" t="inlineStr">
        <is>
          <t xml:space="preserve">     profit and tax allocation, and your operating account's opening balance.</t>
        </is>
      </c>
    </row>
    <row r="12">
      <c r="B12" s="3" t="inlineStr">
        <is>
          <t>3.  Enter money IN by the week you expect the money to ARRIVE, not the week you do the work.</t>
        </is>
      </c>
    </row>
    <row r="13">
      <c r="B13" s="3" t="inlineStr">
        <is>
          <t xml:space="preserve">     This is the part people get wrong, and the gap between those two dates is the whole point.</t>
        </is>
      </c>
    </row>
    <row r="14">
      <c r="B14" s="3" t="inlineStr">
        <is>
          <t>4.  Enter money OUT by name. Include debt principal and credit card payments, which do not</t>
        </is>
      </c>
    </row>
    <row r="15">
      <c r="B15" s="3" t="inlineStr">
        <is>
          <t xml:space="preserve">     appear as expenses on your P&amp;L but absolutely leave your bank account.</t>
        </is>
      </c>
    </row>
    <row r="16">
      <c r="B16" s="3" t="inlineStr">
        <is>
          <t>5.  Watch the two ALERT rows at the top. If they are clear, close the file.</t>
        </is>
      </c>
    </row>
    <row r="17">
      <c r="B17" s="3" t="inlineStr">
        <is>
          <t>6.  Update once a week, same day, about twenty minutes.</t>
        </is>
      </c>
    </row>
    <row r="18">
      <c r="B18" s="3" t="inlineStr"/>
    </row>
    <row r="19">
      <c r="B19" s="4" t="inlineStr">
        <is>
          <t>The 80% rule</t>
        </is>
      </c>
    </row>
    <row r="20">
      <c r="B20" s="3" t="inlineStr">
        <is>
          <t>The operating balance is not money in minus money out. It is (money in x operating share)</t>
        </is>
      </c>
    </row>
    <row r="21">
      <c r="B21" s="3" t="inlineStr">
        <is>
          <t>minus money out. Profit and tax come off the top before the business gets to spend anything.</t>
        </is>
      </c>
    </row>
    <row r="22">
      <c r="B22" s="3" t="inlineStr">
        <is>
          <t>If you cannot run on what is left, that is a finding, and it is better seen here than at year end.</t>
        </is>
      </c>
    </row>
    <row r="23">
      <c r="B23" s="3" t="inlineStr"/>
    </row>
    <row r="24">
      <c r="B24" s="4" t="inlineStr">
        <is>
          <t>Colour legend</t>
        </is>
      </c>
    </row>
    <row r="25">
      <c r="B25" s="5" t="inlineStr">
        <is>
          <t xml:space="preserve">     Blue text on yellow fill = your input. Change these.</t>
        </is>
      </c>
    </row>
    <row r="26">
      <c r="B26" s="3" t="inlineStr">
        <is>
          <t xml:space="preserve">     Black text = a formula. Leave it alone unless you know what you are changing.</t>
        </is>
      </c>
    </row>
    <row r="27">
      <c r="B27" s="3" t="inlineStr"/>
    </row>
    <row r="28">
      <c r="B28" s="4" t="inlineStr">
        <is>
          <t>The example numbers</t>
        </is>
      </c>
    </row>
    <row r="29">
      <c r="B29" s="3" t="inlineStr">
        <is>
          <t>Every input is prefilled with a plausible example so you can see the expected format and watch</t>
        </is>
      </c>
    </row>
    <row r="30">
      <c r="B30" s="3" t="inlineStr">
        <is>
          <t>the alerts fire. Replace all of it with your own figures. The example is a business doing roughly</t>
        </is>
      </c>
    </row>
    <row r="31">
      <c r="B31" s="3" t="inlineStr">
        <is>
          <t>$45,000 a month with weekly payroll around $9,000.</t>
        </is>
      </c>
    </row>
    <row r="32">
      <c r="B32" s="3" t="inlineStr"/>
    </row>
    <row r="33">
      <c r="B33" s="4" t="inlineStr">
        <is>
          <t>Other tabs</t>
        </is>
      </c>
    </row>
    <row r="34">
      <c r="B34" s="3" t="inlineStr">
        <is>
          <t>Financial Scorecard  -  monthly. Best in class, your goal, your actual, and the variance.</t>
        </is>
      </c>
    </row>
    <row r="35">
      <c r="B35" s="3" t="inlineStr">
        <is>
          <t>Ad Spend Calculator  -  turns marketing from a feeling into arithmetic.</t>
        </is>
      </c>
    </row>
    <row r="37">
      <c r="B37" s="4" t="inlineStr">
        <is>
          <t>Seeing the alerts work</t>
        </is>
      </c>
    </row>
    <row r="38">
      <c r="B38" s="3" t="inlineStr">
        <is>
          <t>The example runs healthy after the first fortnight. To watch the alerts fire, type a large</t>
        </is>
      </c>
    </row>
    <row r="39">
      <c r="B39" s="3" t="inlineStr">
        <is>
          <t>number into 'Other / one-off' in the MONEY OUT block - say 25,000 in week 6 - and watch the</t>
        </is>
      </c>
    </row>
    <row r="40">
      <c r="B40" s="3" t="inlineStr">
        <is>
          <t>ending balance and both alert rows change colour. Then delete 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5"/>
  <sheetViews>
    <sheetView workbookViewId="0">
      <pane xSplit="1" ySplit="17" topLeftCell="B18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13-Week Cash Flow Forecast</t>
        </is>
      </c>
    </row>
    <row r="2">
      <c r="A2" s="2" t="inlineStr">
        <is>
          <t>Blue cells are inputs. Black cells are formulas. Replace the example numbers.</t>
        </is>
      </c>
    </row>
    <row r="4">
      <c r="A4" s="6" t="inlineStr">
        <is>
          <t>SETTINGS</t>
        </is>
      </c>
      <c r="B4" s="6" t="n"/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</row>
    <row r="5">
      <c r="A5" s="3" t="inlineStr">
        <is>
          <t>Week 1 starting (Monday)</t>
        </is>
      </c>
      <c r="B5" s="7" t="inlineStr">
        <is>
          <t>2026-09-07</t>
        </is>
      </c>
    </row>
    <row r="6">
      <c r="A6" s="3" t="inlineStr">
        <is>
          <t>Payroll account weekly minimum</t>
        </is>
      </c>
      <c r="B6" s="8" t="n">
        <v>9000</v>
      </c>
    </row>
    <row r="7">
      <c r="A7" s="3" t="inlineStr">
        <is>
          <t>Operating account target</t>
        </is>
      </c>
      <c r="B7" s="8" t="n">
        <v>20000</v>
      </c>
    </row>
    <row r="8">
      <c r="A8" s="3" t="inlineStr">
        <is>
          <t>Profit allocation (off the top)</t>
        </is>
      </c>
      <c r="B8" s="9" t="n">
        <v>0.1</v>
      </c>
    </row>
    <row r="9">
      <c r="A9" s="3" t="inlineStr">
        <is>
          <t>Tax allocation (off the top)</t>
        </is>
      </c>
      <c r="B9" s="9" t="n">
        <v>0.1</v>
      </c>
    </row>
    <row r="10">
      <c r="A10" s="10" t="inlineStr">
        <is>
          <t>Operating share of revenue</t>
        </is>
      </c>
      <c r="B10" s="11">
        <f>1-$B$8-$B$9</f>
        <v/>
      </c>
    </row>
    <row r="11">
      <c r="A11" s="3" t="inlineStr">
        <is>
          <t>Operating opening balance</t>
        </is>
      </c>
      <c r="B11" s="8" t="n">
        <v>18000</v>
      </c>
    </row>
    <row r="13">
      <c r="A13" s="6" t="inlineStr">
        <is>
          <t>ALERTS</t>
        </is>
      </c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</row>
    <row r="14">
      <c r="A14" s="3" t="inlineStr">
        <is>
          <t>Operating balance status</t>
        </is>
      </c>
      <c r="B14" s="12">
        <f>IF(B45&lt;0,"NEGATIVE",IF(B45&lt;$B$7,"BELOW TARGET","ok"))</f>
        <v/>
      </c>
      <c r="C14" s="12">
        <f>IF(C45&lt;0,"NEGATIVE",IF(C45&lt;$B$7,"BELOW TARGET","ok"))</f>
        <v/>
      </c>
      <c r="D14" s="12">
        <f>IF(D45&lt;0,"NEGATIVE",IF(D45&lt;$B$7,"BELOW TARGET","ok"))</f>
        <v/>
      </c>
      <c r="E14" s="12">
        <f>IF(E45&lt;0,"NEGATIVE",IF(E45&lt;$B$7,"BELOW TARGET","ok"))</f>
        <v/>
      </c>
      <c r="F14" s="12">
        <f>IF(F45&lt;0,"NEGATIVE",IF(F45&lt;$B$7,"BELOW TARGET","ok"))</f>
        <v/>
      </c>
      <c r="G14" s="12">
        <f>IF(G45&lt;0,"NEGATIVE",IF(G45&lt;$B$7,"BELOW TARGET","ok"))</f>
        <v/>
      </c>
      <c r="H14" s="12">
        <f>IF(H45&lt;0,"NEGATIVE",IF(H45&lt;$B$7,"BELOW TARGET","ok"))</f>
        <v/>
      </c>
      <c r="I14" s="12">
        <f>IF(I45&lt;0,"NEGATIVE",IF(I45&lt;$B$7,"BELOW TARGET","ok"))</f>
        <v/>
      </c>
      <c r="J14" s="12">
        <f>IF(J45&lt;0,"NEGATIVE",IF(J45&lt;$B$7,"BELOW TARGET","ok"))</f>
        <v/>
      </c>
      <c r="K14" s="12">
        <f>IF(K45&lt;0,"NEGATIVE",IF(K45&lt;$B$7,"BELOW TARGET","ok"))</f>
        <v/>
      </c>
      <c r="L14" s="12">
        <f>IF(L45&lt;0,"NEGATIVE",IF(L45&lt;$B$7,"BELOW TARGET","ok"))</f>
        <v/>
      </c>
      <c r="M14" s="12">
        <f>IF(M45&lt;0,"NEGATIVE",IF(M45&lt;$B$7,"BELOW TARGET","ok"))</f>
        <v/>
      </c>
      <c r="N14" s="12">
        <f>IF(N45&lt;0,"NEGATIVE",IF(N45&lt;$B$7,"BELOW TARGET","ok"))</f>
        <v/>
      </c>
    </row>
    <row r="15">
      <c r="A15" s="3" t="inlineStr">
        <is>
          <t>Covers next week's payroll?</t>
        </is>
      </c>
      <c r="B15" s="12">
        <f>IF(B45&gt;=C29,"yes","NO")</f>
        <v/>
      </c>
      <c r="C15" s="12">
        <f>IF(C45&gt;=D29,"yes","NO")</f>
        <v/>
      </c>
      <c r="D15" s="12">
        <f>IF(D45&gt;=E29,"yes","NO")</f>
        <v/>
      </c>
      <c r="E15" s="12">
        <f>IF(E45&gt;=F29,"yes","NO")</f>
        <v/>
      </c>
      <c r="F15" s="12">
        <f>IF(F45&gt;=G29,"yes","NO")</f>
        <v/>
      </c>
      <c r="G15" s="12">
        <f>IF(G45&gt;=H29,"yes","NO")</f>
        <v/>
      </c>
      <c r="H15" s="12">
        <f>IF(H45&gt;=I29,"yes","NO")</f>
        <v/>
      </c>
      <c r="I15" s="12">
        <f>IF(I45&gt;=J29,"yes","NO")</f>
        <v/>
      </c>
      <c r="J15" s="12">
        <f>IF(J45&gt;=K29,"yes","NO")</f>
        <v/>
      </c>
      <c r="K15" s="12">
        <f>IF(K45&gt;=L29,"yes","NO")</f>
        <v/>
      </c>
      <c r="L15" s="12">
        <f>IF(L45&gt;=M29,"yes","NO")</f>
        <v/>
      </c>
      <c r="M15" s="12">
        <f>IF(M45&gt;=N29,"yes","NO")</f>
        <v/>
      </c>
      <c r="N15" s="12">
        <f>""</f>
        <v/>
      </c>
    </row>
    <row r="17">
      <c r="A17" s="4" t="inlineStr">
        <is>
          <t>Week</t>
        </is>
      </c>
      <c r="B17" s="13" t="n">
        <v>1</v>
      </c>
      <c r="C17" s="13" t="n">
        <v>2</v>
      </c>
      <c r="D17" s="13" t="n">
        <v>3</v>
      </c>
      <c r="E17" s="13" t="n">
        <v>4</v>
      </c>
      <c r="F17" s="13" t="n">
        <v>5</v>
      </c>
      <c r="G17" s="13" t="n">
        <v>6</v>
      </c>
      <c r="H17" s="13" t="n">
        <v>7</v>
      </c>
      <c r="I17" s="13" t="n">
        <v>8</v>
      </c>
      <c r="J17" s="13" t="n">
        <v>9</v>
      </c>
      <c r="K17" s="13" t="n">
        <v>10</v>
      </c>
      <c r="L17" s="13" t="n">
        <v>11</v>
      </c>
      <c r="M17" s="13" t="n">
        <v>12</v>
      </c>
      <c r="N17" s="13" t="n">
        <v>13</v>
      </c>
    </row>
    <row r="18">
      <c r="A18" s="4" t="inlineStr">
        <is>
          <t>Week starting</t>
        </is>
      </c>
      <c r="B18" s="14">
        <f>$B$5</f>
        <v/>
      </c>
      <c r="C18" s="14">
        <f>B18+7</f>
        <v/>
      </c>
      <c r="D18" s="14">
        <f>C18+7</f>
        <v/>
      </c>
      <c r="E18" s="14">
        <f>D18+7</f>
        <v/>
      </c>
      <c r="F18" s="14">
        <f>E18+7</f>
        <v/>
      </c>
      <c r="G18" s="14">
        <f>F18+7</f>
        <v/>
      </c>
      <c r="H18" s="14">
        <f>G18+7</f>
        <v/>
      </c>
      <c r="I18" s="14">
        <f>H18+7</f>
        <v/>
      </c>
      <c r="J18" s="14">
        <f>I18+7</f>
        <v/>
      </c>
      <c r="K18" s="14">
        <f>J18+7</f>
        <v/>
      </c>
      <c r="L18" s="14">
        <f>K18+7</f>
        <v/>
      </c>
      <c r="M18" s="14">
        <f>L18+7</f>
        <v/>
      </c>
      <c r="N18" s="14">
        <f>M18+7</f>
        <v/>
      </c>
    </row>
    <row r="20">
      <c r="A20" s="6" t="inlineStr">
        <is>
          <t>MONEY IN   (enter the week the money ARRIVES)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</row>
    <row r="21">
      <c r="A21" s="3" t="inlineStr">
        <is>
          <t xml:space="preserve">    Recurring / contracted</t>
        </is>
      </c>
      <c r="B21" s="8" t="n">
        <v>12000</v>
      </c>
      <c r="C21" s="8" t="n">
        <v>12000</v>
      </c>
      <c r="D21" s="8" t="n">
        <v>12000</v>
      </c>
      <c r="E21" s="8" t="n">
        <v>12000</v>
      </c>
      <c r="F21" s="8" t="n">
        <v>12000</v>
      </c>
      <c r="G21" s="8" t="n">
        <v>12000</v>
      </c>
      <c r="H21" s="8" t="n">
        <v>12000</v>
      </c>
      <c r="I21" s="8" t="n">
        <v>12000</v>
      </c>
      <c r="J21" s="8" t="n">
        <v>12000</v>
      </c>
      <c r="K21" s="8" t="n">
        <v>12000</v>
      </c>
      <c r="L21" s="8" t="n">
        <v>12000</v>
      </c>
      <c r="M21" s="8" t="n">
        <v>12000</v>
      </c>
      <c r="N21" s="8" t="n">
        <v>12000</v>
      </c>
    </row>
    <row r="22">
      <c r="A22" s="3" t="inlineStr">
        <is>
          <t xml:space="preserve">    Project work</t>
        </is>
      </c>
      <c r="B22" s="8" t="n">
        <v>4000</v>
      </c>
      <c r="C22" s="8" t="n">
        <v>0</v>
      </c>
      <c r="D22" s="8" t="n">
        <v>6500</v>
      </c>
      <c r="E22" s="8" t="n">
        <v>0</v>
      </c>
      <c r="F22" s="8" t="n">
        <v>8000</v>
      </c>
      <c r="G22" s="8" t="n">
        <v>0</v>
      </c>
      <c r="H22" s="8" t="n">
        <v>5000</v>
      </c>
      <c r="I22" s="8" t="n">
        <v>0</v>
      </c>
      <c r="J22" s="8" t="n">
        <v>7000</v>
      </c>
      <c r="K22" s="8" t="n">
        <v>0</v>
      </c>
      <c r="L22" s="8" t="n">
        <v>4500</v>
      </c>
      <c r="M22" s="8" t="n">
        <v>0</v>
      </c>
      <c r="N22" s="8" t="n">
        <v>6000</v>
      </c>
    </row>
    <row r="23">
      <c r="A23" s="3" t="inlineStr">
        <is>
          <t xml:space="preserve">    One-off / new customers</t>
        </is>
      </c>
      <c r="B23" s="8" t="n">
        <v>1500</v>
      </c>
      <c r="C23" s="8" t="n">
        <v>2200</v>
      </c>
      <c r="D23" s="8" t="n">
        <v>1800</v>
      </c>
      <c r="E23" s="8" t="n">
        <v>900</v>
      </c>
      <c r="F23" s="8" t="n">
        <v>2600</v>
      </c>
      <c r="G23" s="8" t="n">
        <v>1400</v>
      </c>
      <c r="H23" s="8" t="n">
        <v>2100</v>
      </c>
      <c r="I23" s="8" t="n">
        <v>1700</v>
      </c>
      <c r="J23" s="8" t="n">
        <v>2400</v>
      </c>
      <c r="K23" s="8" t="n">
        <v>1200</v>
      </c>
      <c r="L23" s="8" t="n">
        <v>1900</v>
      </c>
      <c r="M23" s="8" t="n">
        <v>2300</v>
      </c>
      <c r="N23" s="8" t="n">
        <v>1600</v>
      </c>
    </row>
    <row r="24">
      <c r="A24" s="3" t="inlineStr">
        <is>
          <t xml:space="preserve">    Largest account</t>
        </is>
      </c>
      <c r="B24" s="8" t="n">
        <v>0</v>
      </c>
      <c r="C24" s="8" t="n">
        <v>0</v>
      </c>
      <c r="D24" s="8" t="n">
        <v>0</v>
      </c>
      <c r="E24" s="8" t="n">
        <v>7200</v>
      </c>
      <c r="F24" s="8" t="n">
        <v>0</v>
      </c>
      <c r="G24" s="8" t="n">
        <v>0</v>
      </c>
      <c r="H24" s="8" t="n">
        <v>0</v>
      </c>
      <c r="I24" s="8" t="n">
        <v>7200</v>
      </c>
      <c r="J24" s="8" t="n">
        <v>0</v>
      </c>
      <c r="K24" s="8" t="n">
        <v>0</v>
      </c>
      <c r="L24" s="8" t="n">
        <v>0</v>
      </c>
      <c r="M24" s="8" t="n">
        <v>7200</v>
      </c>
      <c r="N24" s="8" t="n">
        <v>0</v>
      </c>
    </row>
    <row r="25">
      <c r="A25" s="3" t="inlineStr">
        <is>
          <t xml:space="preserve">    Other</t>
        </is>
      </c>
      <c r="B25" s="8" t="n">
        <v>0</v>
      </c>
      <c r="C25" s="8" t="n">
        <v>0</v>
      </c>
      <c r="D25" s="8" t="n">
        <v>0</v>
      </c>
      <c r="E25" s="8" t="n">
        <v>0</v>
      </c>
      <c r="F25" s="8" t="n">
        <v>0</v>
      </c>
      <c r="G25" s="8" t="n">
        <v>0</v>
      </c>
      <c r="H25" s="8" t="n">
        <v>0</v>
      </c>
      <c r="I25" s="8" t="n">
        <v>0</v>
      </c>
      <c r="J25" s="8" t="n">
        <v>0</v>
      </c>
      <c r="K25" s="8" t="n">
        <v>0</v>
      </c>
      <c r="L25" s="8" t="n">
        <v>0</v>
      </c>
      <c r="M25" s="8" t="n">
        <v>0</v>
      </c>
      <c r="N25" s="8" t="n">
        <v>0</v>
      </c>
    </row>
    <row r="26">
      <c r="A26" s="15" t="inlineStr">
        <is>
          <t>Total money in</t>
        </is>
      </c>
      <c r="B26" s="16">
        <f>SUM(B21:B25)</f>
        <v/>
      </c>
      <c r="C26" s="16">
        <f>SUM(C21:C25)</f>
        <v/>
      </c>
      <c r="D26" s="16">
        <f>SUM(D21:D25)</f>
        <v/>
      </c>
      <c r="E26" s="16">
        <f>SUM(E21:E25)</f>
        <v/>
      </c>
      <c r="F26" s="16">
        <f>SUM(F21:F25)</f>
        <v/>
      </c>
      <c r="G26" s="16">
        <f>SUM(G21:G25)</f>
        <v/>
      </c>
      <c r="H26" s="16">
        <f>SUM(H21:H25)</f>
        <v/>
      </c>
      <c r="I26" s="16">
        <f>SUM(I21:I25)</f>
        <v/>
      </c>
      <c r="J26" s="16">
        <f>SUM(J21:J25)</f>
        <v/>
      </c>
      <c r="K26" s="16">
        <f>SUM(K21:K25)</f>
        <v/>
      </c>
      <c r="L26" s="16">
        <f>SUM(L21:L25)</f>
        <v/>
      </c>
      <c r="M26" s="16">
        <f>SUM(M21:M25)</f>
        <v/>
      </c>
      <c r="N26" s="16">
        <f>SUM(N21:N25)</f>
        <v/>
      </c>
    </row>
    <row r="28">
      <c r="A28" s="6" t="inlineStr">
        <is>
          <t>MONEY OUT   (name every line - include debt principal and card payments)</t>
        </is>
      </c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</row>
    <row r="29">
      <c r="A29" s="3" t="inlineStr">
        <is>
          <t xml:space="preserve">    Payroll</t>
        </is>
      </c>
      <c r="B29" s="8" t="n">
        <v>9000</v>
      </c>
      <c r="C29" s="8" t="n">
        <v>9000</v>
      </c>
      <c r="D29" s="8" t="n">
        <v>9000</v>
      </c>
      <c r="E29" s="8" t="n">
        <v>9500</v>
      </c>
      <c r="F29" s="8" t="n">
        <v>9500</v>
      </c>
      <c r="G29" s="8" t="n">
        <v>9500</v>
      </c>
      <c r="H29" s="8" t="n">
        <v>9000</v>
      </c>
      <c r="I29" s="8" t="n">
        <v>9000</v>
      </c>
      <c r="J29" s="8" t="n">
        <v>9000</v>
      </c>
      <c r="K29" s="8" t="n">
        <v>9500</v>
      </c>
      <c r="L29" s="8" t="n">
        <v>9500</v>
      </c>
      <c r="M29" s="8" t="n">
        <v>9500</v>
      </c>
      <c r="N29" s="8" t="n">
        <v>9000</v>
      </c>
    </row>
    <row r="30">
      <c r="A30" s="3" t="inlineStr">
        <is>
          <t xml:space="preserve">    Contractors</t>
        </is>
      </c>
      <c r="B30" s="8" t="n">
        <v>0</v>
      </c>
      <c r="C30" s="8" t="n">
        <v>1200</v>
      </c>
      <c r="D30" s="8" t="n">
        <v>0</v>
      </c>
      <c r="E30" s="8" t="n">
        <v>1400</v>
      </c>
      <c r="F30" s="8" t="n">
        <v>0</v>
      </c>
      <c r="G30" s="8" t="n">
        <v>1100</v>
      </c>
      <c r="H30" s="8" t="n">
        <v>0</v>
      </c>
      <c r="I30" s="8" t="n">
        <v>1300</v>
      </c>
      <c r="J30" s="8" t="n">
        <v>0</v>
      </c>
      <c r="K30" s="8" t="n">
        <v>1200</v>
      </c>
      <c r="L30" s="8" t="n">
        <v>0</v>
      </c>
      <c r="M30" s="8" t="n">
        <v>1400</v>
      </c>
      <c r="N30" s="8" t="n">
        <v>0</v>
      </c>
    </row>
    <row r="31">
      <c r="A31" s="3" t="inlineStr">
        <is>
          <t xml:space="preserve">    Rent / lease</t>
        </is>
      </c>
      <c r="B31" s="8" t="n">
        <v>0</v>
      </c>
      <c r="C31" s="8" t="n">
        <v>0</v>
      </c>
      <c r="D31" s="8" t="n">
        <v>0</v>
      </c>
      <c r="E31" s="8" t="n">
        <v>2400</v>
      </c>
      <c r="F31" s="8" t="n">
        <v>0</v>
      </c>
      <c r="G31" s="8" t="n">
        <v>0</v>
      </c>
      <c r="H31" s="8" t="n">
        <v>0</v>
      </c>
      <c r="I31" s="8" t="n">
        <v>2400</v>
      </c>
      <c r="J31" s="8" t="n">
        <v>0</v>
      </c>
      <c r="K31" s="8" t="n">
        <v>0</v>
      </c>
      <c r="L31" s="8" t="n">
        <v>0</v>
      </c>
      <c r="M31" s="8" t="n">
        <v>2400</v>
      </c>
      <c r="N31" s="8" t="n">
        <v>0</v>
      </c>
    </row>
    <row r="32">
      <c r="A32" s="3" t="inlineStr">
        <is>
          <t xml:space="preserve">    Debt principal</t>
        </is>
      </c>
      <c r="B32" s="8" t="n">
        <v>0</v>
      </c>
      <c r="C32" s="8" t="n">
        <v>0</v>
      </c>
      <c r="D32" s="8" t="n">
        <v>0</v>
      </c>
      <c r="E32" s="8" t="n">
        <v>1800</v>
      </c>
      <c r="F32" s="8" t="n">
        <v>0</v>
      </c>
      <c r="G32" s="8" t="n">
        <v>0</v>
      </c>
      <c r="H32" s="8" t="n">
        <v>0</v>
      </c>
      <c r="I32" s="8" t="n">
        <v>1800</v>
      </c>
      <c r="J32" s="8" t="n">
        <v>0</v>
      </c>
      <c r="K32" s="8" t="n">
        <v>0</v>
      </c>
      <c r="L32" s="8" t="n">
        <v>0</v>
      </c>
      <c r="M32" s="8" t="n">
        <v>1800</v>
      </c>
      <c r="N32" s="8" t="n">
        <v>0</v>
      </c>
    </row>
    <row r="33">
      <c r="A33" s="3" t="inlineStr">
        <is>
          <t xml:space="preserve">    Debt interest</t>
        </is>
      </c>
      <c r="B33" s="8" t="n">
        <v>0</v>
      </c>
      <c r="C33" s="8" t="n">
        <v>0</v>
      </c>
      <c r="D33" s="8" t="n">
        <v>0</v>
      </c>
      <c r="E33" s="8" t="n">
        <v>300</v>
      </c>
      <c r="F33" s="8" t="n">
        <v>0</v>
      </c>
      <c r="G33" s="8" t="n">
        <v>0</v>
      </c>
      <c r="H33" s="8" t="n">
        <v>0</v>
      </c>
      <c r="I33" s="8" t="n">
        <v>290</v>
      </c>
      <c r="J33" s="8" t="n">
        <v>0</v>
      </c>
      <c r="K33" s="8" t="n">
        <v>0</v>
      </c>
      <c r="L33" s="8" t="n">
        <v>0</v>
      </c>
      <c r="M33" s="8" t="n">
        <v>280</v>
      </c>
      <c r="N33" s="8" t="n">
        <v>0</v>
      </c>
    </row>
    <row r="34">
      <c r="A34" s="3" t="inlineStr">
        <is>
          <t xml:space="preserve">    Insurance</t>
        </is>
      </c>
      <c r="B34" s="8" t="n">
        <v>0</v>
      </c>
      <c r="C34" s="8" t="n">
        <v>0</v>
      </c>
      <c r="D34" s="8" t="n">
        <v>0</v>
      </c>
      <c r="E34" s="8" t="n">
        <v>850</v>
      </c>
      <c r="F34" s="8" t="n">
        <v>0</v>
      </c>
      <c r="G34" s="8" t="n">
        <v>0</v>
      </c>
      <c r="H34" s="8" t="n">
        <v>0</v>
      </c>
      <c r="I34" s="8" t="n">
        <v>850</v>
      </c>
      <c r="J34" s="8" t="n">
        <v>0</v>
      </c>
      <c r="K34" s="8" t="n">
        <v>0</v>
      </c>
      <c r="L34" s="8" t="n">
        <v>0</v>
      </c>
      <c r="M34" s="8" t="n">
        <v>850</v>
      </c>
      <c r="N34" s="8" t="n">
        <v>0</v>
      </c>
    </row>
    <row r="35">
      <c r="A35" s="3" t="inlineStr">
        <is>
          <t xml:space="preserve">    Software / subscriptions</t>
        </is>
      </c>
      <c r="B35" s="8" t="n">
        <v>0</v>
      </c>
      <c r="C35" s="8" t="n">
        <v>0</v>
      </c>
      <c r="D35" s="8" t="n">
        <v>0</v>
      </c>
      <c r="E35" s="8" t="n">
        <v>420</v>
      </c>
      <c r="F35" s="8" t="n">
        <v>0</v>
      </c>
      <c r="G35" s="8" t="n">
        <v>0</v>
      </c>
      <c r="H35" s="8" t="n">
        <v>0</v>
      </c>
      <c r="I35" s="8" t="n">
        <v>420</v>
      </c>
      <c r="J35" s="8" t="n">
        <v>0</v>
      </c>
      <c r="K35" s="8" t="n">
        <v>0</v>
      </c>
      <c r="L35" s="8" t="n">
        <v>0</v>
      </c>
      <c r="M35" s="8" t="n">
        <v>420</v>
      </c>
      <c r="N35" s="8" t="n">
        <v>0</v>
      </c>
    </row>
    <row r="36">
      <c r="A36" s="3" t="inlineStr">
        <is>
          <t xml:space="preserve">    Ad spend (card payment)</t>
        </is>
      </c>
      <c r="B36" s="8" t="n">
        <v>0</v>
      </c>
      <c r="C36" s="8" t="n">
        <v>0</v>
      </c>
      <c r="D36" s="8" t="n">
        <v>0</v>
      </c>
      <c r="E36" s="8" t="n">
        <v>1500</v>
      </c>
      <c r="F36" s="8" t="n">
        <v>0</v>
      </c>
      <c r="G36" s="8" t="n">
        <v>0</v>
      </c>
      <c r="H36" s="8" t="n">
        <v>0</v>
      </c>
      <c r="I36" s="8" t="n">
        <v>1500</v>
      </c>
      <c r="J36" s="8" t="n">
        <v>0</v>
      </c>
      <c r="K36" s="8" t="n">
        <v>0</v>
      </c>
      <c r="L36" s="8" t="n">
        <v>0</v>
      </c>
      <c r="M36" s="8" t="n">
        <v>1500</v>
      </c>
      <c r="N36" s="8" t="n">
        <v>0</v>
      </c>
    </row>
    <row r="37">
      <c r="A37" s="3" t="inlineStr">
        <is>
          <t xml:space="preserve">    Materials / supplies</t>
        </is>
      </c>
      <c r="B37" s="8" t="n">
        <v>900</v>
      </c>
      <c r="C37" s="8" t="n">
        <v>1100</v>
      </c>
      <c r="D37" s="8" t="n">
        <v>950</v>
      </c>
      <c r="E37" s="8" t="n">
        <v>1300</v>
      </c>
      <c r="F37" s="8" t="n">
        <v>1000</v>
      </c>
      <c r="G37" s="8" t="n">
        <v>1150</v>
      </c>
      <c r="H37" s="8" t="n">
        <v>900</v>
      </c>
      <c r="I37" s="8" t="n">
        <v>1250</v>
      </c>
      <c r="J37" s="8" t="n">
        <v>1050</v>
      </c>
      <c r="K37" s="8" t="n">
        <v>1000</v>
      </c>
      <c r="L37" s="8" t="n">
        <v>1100</v>
      </c>
      <c r="M37" s="8" t="n">
        <v>1200</v>
      </c>
      <c r="N37" s="8" t="n">
        <v>950</v>
      </c>
    </row>
    <row r="38">
      <c r="A38" s="3" t="inlineStr">
        <is>
          <t xml:space="preserve">    Owner draw</t>
        </is>
      </c>
      <c r="B38" s="8" t="n">
        <v>2400</v>
      </c>
      <c r="C38" s="8" t="n">
        <v>0</v>
      </c>
      <c r="D38" s="8" t="n">
        <v>0</v>
      </c>
      <c r="E38" s="8" t="n">
        <v>0</v>
      </c>
      <c r="F38" s="8" t="n">
        <v>2400</v>
      </c>
      <c r="G38" s="8" t="n">
        <v>0</v>
      </c>
      <c r="H38" s="8" t="n">
        <v>0</v>
      </c>
      <c r="I38" s="8" t="n">
        <v>0</v>
      </c>
      <c r="J38" s="8" t="n">
        <v>2400</v>
      </c>
      <c r="K38" s="8" t="n">
        <v>0</v>
      </c>
      <c r="L38" s="8" t="n">
        <v>0</v>
      </c>
      <c r="M38" s="8" t="n">
        <v>0</v>
      </c>
      <c r="N38" s="8" t="n">
        <v>2400</v>
      </c>
    </row>
    <row r="39">
      <c r="A39" s="3" t="inlineStr">
        <is>
          <t xml:space="preserve">    Other / one-off</t>
        </is>
      </c>
      <c r="B39" s="8" t="n">
        <v>0</v>
      </c>
      <c r="C39" s="8" t="n">
        <v>0</v>
      </c>
      <c r="D39" s="8" t="n">
        <v>0</v>
      </c>
      <c r="E39" s="8" t="n">
        <v>0</v>
      </c>
      <c r="F39" s="8" t="n">
        <v>0</v>
      </c>
      <c r="G39" s="8" t="n">
        <v>0</v>
      </c>
      <c r="H39" s="8" t="n">
        <v>0</v>
      </c>
      <c r="I39" s="8" t="n">
        <v>0</v>
      </c>
      <c r="J39" s="8" t="n">
        <v>0</v>
      </c>
      <c r="K39" s="8" t="n">
        <v>0</v>
      </c>
      <c r="L39" s="8" t="n">
        <v>0</v>
      </c>
      <c r="M39" s="8" t="n">
        <v>0</v>
      </c>
      <c r="N39" s="8" t="n">
        <v>0</v>
      </c>
    </row>
    <row r="40">
      <c r="A40" s="17" t="inlineStr">
        <is>
          <t>Total money out</t>
        </is>
      </c>
      <c r="B40" s="18">
        <f>SUM(B29:B39)</f>
        <v/>
      </c>
      <c r="C40" s="18">
        <f>SUM(C29:C39)</f>
        <v/>
      </c>
      <c r="D40" s="18">
        <f>SUM(D29:D39)</f>
        <v/>
      </c>
      <c r="E40" s="18">
        <f>SUM(E29:E39)</f>
        <v/>
      </c>
      <c r="F40" s="18">
        <f>SUM(F29:F39)</f>
        <v/>
      </c>
      <c r="G40" s="18">
        <f>SUM(G29:G39)</f>
        <v/>
      </c>
      <c r="H40" s="18">
        <f>SUM(H29:H39)</f>
        <v/>
      </c>
      <c r="I40" s="18">
        <f>SUM(I29:I39)</f>
        <v/>
      </c>
      <c r="J40" s="18">
        <f>SUM(J29:J39)</f>
        <v/>
      </c>
      <c r="K40" s="18">
        <f>SUM(K29:K39)</f>
        <v/>
      </c>
      <c r="L40" s="18">
        <f>SUM(L29:L39)</f>
        <v/>
      </c>
      <c r="M40" s="18">
        <f>SUM(M29:M39)</f>
        <v/>
      </c>
      <c r="N40" s="18">
        <f>SUM(N29:N39)</f>
        <v/>
      </c>
    </row>
    <row r="42">
      <c r="A42" s="6" t="inlineStr">
        <is>
          <t>CASH POSITION</t>
        </is>
      </c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</row>
    <row r="43">
      <c r="A43" s="3" t="inlineStr">
        <is>
          <t xml:space="preserve">    Available to operate  (money in x operating share)</t>
        </is>
      </c>
      <c r="B43" s="19">
        <f>B26*$B$10</f>
        <v/>
      </c>
      <c r="C43" s="19">
        <f>C26*$B$10</f>
        <v/>
      </c>
      <c r="D43" s="19">
        <f>D26*$B$10</f>
        <v/>
      </c>
      <c r="E43" s="19">
        <f>E26*$B$10</f>
        <v/>
      </c>
      <c r="F43" s="19">
        <f>F26*$B$10</f>
        <v/>
      </c>
      <c r="G43" s="19">
        <f>G26*$B$10</f>
        <v/>
      </c>
      <c r="H43" s="19">
        <f>H26*$B$10</f>
        <v/>
      </c>
      <c r="I43" s="19">
        <f>I26*$B$10</f>
        <v/>
      </c>
      <c r="J43" s="19">
        <f>J26*$B$10</f>
        <v/>
      </c>
      <c r="K43" s="19">
        <f>K26*$B$10</f>
        <v/>
      </c>
      <c r="L43" s="19">
        <f>L26*$B$10</f>
        <v/>
      </c>
      <c r="M43" s="19">
        <f>M26*$B$10</f>
        <v/>
      </c>
      <c r="N43" s="19">
        <f>N26*$B$10</f>
        <v/>
      </c>
    </row>
    <row r="44">
      <c r="A44" s="3" t="inlineStr">
        <is>
          <t xml:space="preserve">    Net movement this week</t>
        </is>
      </c>
      <c r="B44" s="19">
        <f>B43-B40</f>
        <v/>
      </c>
      <c r="C44" s="19">
        <f>C43-C40</f>
        <v/>
      </c>
      <c r="D44" s="19">
        <f>D43-D40</f>
        <v/>
      </c>
      <c r="E44" s="19">
        <f>E43-E40</f>
        <v/>
      </c>
      <c r="F44" s="19">
        <f>F43-F40</f>
        <v/>
      </c>
      <c r="G44" s="19">
        <f>G43-G40</f>
        <v/>
      </c>
      <c r="H44" s="19">
        <f>H43-H40</f>
        <v/>
      </c>
      <c r="I44" s="19">
        <f>I43-I40</f>
        <v/>
      </c>
      <c r="J44" s="19">
        <f>J43-J40</f>
        <v/>
      </c>
      <c r="K44" s="19">
        <f>K43-K40</f>
        <v/>
      </c>
      <c r="L44" s="19">
        <f>L43-L40</f>
        <v/>
      </c>
      <c r="M44" s="19">
        <f>M43-M40</f>
        <v/>
      </c>
      <c r="N44" s="19">
        <f>N43-N40</f>
        <v/>
      </c>
    </row>
    <row r="45">
      <c r="A45" s="4" t="inlineStr">
        <is>
          <t>OPERATING ENDING BALANCE</t>
        </is>
      </c>
      <c r="B45" s="20">
        <f>$B$11+B44</f>
        <v/>
      </c>
      <c r="C45" s="20">
        <f>B45+C44</f>
        <v/>
      </c>
      <c r="D45" s="20">
        <f>C45+D44</f>
        <v/>
      </c>
      <c r="E45" s="20">
        <f>D45+E44</f>
        <v/>
      </c>
      <c r="F45" s="20">
        <f>E45+F44</f>
        <v/>
      </c>
      <c r="G45" s="20">
        <f>F45+G44</f>
        <v/>
      </c>
      <c r="H45" s="20">
        <f>G45+H44</f>
        <v/>
      </c>
      <c r="I45" s="20">
        <f>H45+I44</f>
        <v/>
      </c>
      <c r="J45" s="20">
        <f>I45+J44</f>
        <v/>
      </c>
      <c r="K45" s="20">
        <f>J45+K44</f>
        <v/>
      </c>
      <c r="L45" s="20">
        <f>K45+L44</f>
        <v/>
      </c>
      <c r="M45" s="20">
        <f>L45+M44</f>
        <v/>
      </c>
      <c r="N45" s="20">
        <f>M45+N44</f>
        <v/>
      </c>
    </row>
    <row r="47">
      <c r="A47" s="3" t="inlineStr">
        <is>
          <t xml:space="preserve">    Profit set aside</t>
        </is>
      </c>
      <c r="B47" s="19">
        <f>B26*$B$8</f>
        <v/>
      </c>
      <c r="C47" s="19">
        <f>C26*$B$8</f>
        <v/>
      </c>
      <c r="D47" s="19">
        <f>D26*$B$8</f>
        <v/>
      </c>
      <c r="E47" s="19">
        <f>E26*$B$8</f>
        <v/>
      </c>
      <c r="F47" s="19">
        <f>F26*$B$8</f>
        <v/>
      </c>
      <c r="G47" s="19">
        <f>G26*$B$8</f>
        <v/>
      </c>
      <c r="H47" s="19">
        <f>H26*$B$8</f>
        <v/>
      </c>
      <c r="I47" s="19">
        <f>I26*$B$8</f>
        <v/>
      </c>
      <c r="J47" s="19">
        <f>J26*$B$8</f>
        <v/>
      </c>
      <c r="K47" s="19">
        <f>K26*$B$8</f>
        <v/>
      </c>
      <c r="L47" s="19">
        <f>L26*$B$8</f>
        <v/>
      </c>
      <c r="M47" s="19">
        <f>M26*$B$8</f>
        <v/>
      </c>
      <c r="N47" s="19">
        <f>N26*$B$8</f>
        <v/>
      </c>
    </row>
    <row r="48">
      <c r="A48" s="3" t="inlineStr">
        <is>
          <t xml:space="preserve">    Tax set aside</t>
        </is>
      </c>
      <c r="B48" s="19">
        <f>B26*$B$9</f>
        <v/>
      </c>
      <c r="C48" s="19">
        <f>C26*$B$9</f>
        <v/>
      </c>
      <c r="D48" s="19">
        <f>D26*$B$9</f>
        <v/>
      </c>
      <c r="E48" s="19">
        <f>E26*$B$9</f>
        <v/>
      </c>
      <c r="F48" s="19">
        <f>F26*$B$9</f>
        <v/>
      </c>
      <c r="G48" s="19">
        <f>G26*$B$9</f>
        <v/>
      </c>
      <c r="H48" s="19">
        <f>H26*$B$9</f>
        <v/>
      </c>
      <c r="I48" s="19">
        <f>I26*$B$9</f>
        <v/>
      </c>
      <c r="J48" s="19">
        <f>J26*$B$9</f>
        <v/>
      </c>
      <c r="K48" s="19">
        <f>K26*$B$9</f>
        <v/>
      </c>
      <c r="L48" s="19">
        <f>L26*$B$9</f>
        <v/>
      </c>
      <c r="M48" s="19">
        <f>M26*$B$9</f>
        <v/>
      </c>
      <c r="N48" s="19">
        <f>N26*$B$9</f>
        <v/>
      </c>
    </row>
    <row r="49">
      <c r="A49" s="3" t="inlineStr">
        <is>
          <t xml:space="preserve">    Cumulative profit account</t>
        </is>
      </c>
      <c r="B49" s="19">
        <f>B47</f>
        <v/>
      </c>
      <c r="C49" s="19">
        <f>B49+C47</f>
        <v/>
      </c>
      <c r="D49" s="19">
        <f>C49+D47</f>
        <v/>
      </c>
      <c r="E49" s="19">
        <f>D49+E47</f>
        <v/>
      </c>
      <c r="F49" s="19">
        <f>E49+F47</f>
        <v/>
      </c>
      <c r="G49" s="19">
        <f>F49+G47</f>
        <v/>
      </c>
      <c r="H49" s="19">
        <f>G49+H47</f>
        <v/>
      </c>
      <c r="I49" s="19">
        <f>H49+I47</f>
        <v/>
      </c>
      <c r="J49" s="19">
        <f>I49+J47</f>
        <v/>
      </c>
      <c r="K49" s="19">
        <f>J49+K47</f>
        <v/>
      </c>
      <c r="L49" s="19">
        <f>K49+L47</f>
        <v/>
      </c>
      <c r="M49" s="19">
        <f>L49+M47</f>
        <v/>
      </c>
      <c r="N49" s="19">
        <f>M49+N47</f>
        <v/>
      </c>
    </row>
    <row r="50">
      <c r="A50" s="3" t="inlineStr">
        <is>
          <t xml:space="preserve">    Cumulative tax reserve</t>
        </is>
      </c>
      <c r="B50" s="19">
        <f>B48</f>
        <v/>
      </c>
      <c r="C50" s="19">
        <f>B50+C48</f>
        <v/>
      </c>
      <c r="D50" s="19">
        <f>C50+D48</f>
        <v/>
      </c>
      <c r="E50" s="19">
        <f>D50+E48</f>
        <v/>
      </c>
      <c r="F50" s="19">
        <f>E50+F48</f>
        <v/>
      </c>
      <c r="G50" s="19">
        <f>F50+G48</f>
        <v/>
      </c>
      <c r="H50" s="19">
        <f>G50+H48</f>
        <v/>
      </c>
      <c r="I50" s="19">
        <f>H50+I48</f>
        <v/>
      </c>
      <c r="J50" s="19">
        <f>I50+J48</f>
        <v/>
      </c>
      <c r="K50" s="19">
        <f>J50+K48</f>
        <v/>
      </c>
      <c r="L50" s="19">
        <f>K50+L48</f>
        <v/>
      </c>
      <c r="M50" s="19">
        <f>L50+M48</f>
        <v/>
      </c>
      <c r="N50" s="19">
        <f>M50+N48</f>
        <v/>
      </c>
    </row>
    <row r="55">
      <c r="A55" s="2" t="inlineStr">
        <is>
          <t>Assumptions: profit and tax are taken off gross receipts, not off profit. Ending balance carries forward week to week. Example figures only - replace them.</t>
        </is>
      </c>
    </row>
  </sheetData>
  <conditionalFormatting sqref="B14:N15">
    <cfRule type="expression" priority="1" dxfId="0" stopIfTrue="0">
      <formula>OR(B14="NEGATIVE",B14="NO")</formula>
    </cfRule>
  </conditionalFormatting>
  <conditionalFormatting sqref="B14:N14">
    <cfRule type="cellIs" priority="2" operator="equal" dxfId="1">
      <formula>"BELOW TARGET"</formula>
    </cfRule>
    <cfRule type="cellIs" priority="3" operator="equal" dxfId="0">
      <formula>"NEGATIVE"</formula>
    </cfRule>
  </conditionalFormatting>
  <conditionalFormatting sqref="B15:N15">
    <cfRule type="cellIs" priority="4" operator="equal" dxfId="0">
      <formula>"NO"</formula>
    </cfRule>
  </conditionalFormatting>
  <conditionalFormatting sqref="B45:N45">
    <cfRule type="cellIs" priority="5" operator="lessThan" dxfId="0">
      <formula>0</formula>
    </cfRule>
    <cfRule type="cellIs" priority="6" operator="lessThan" dxfId="1">
      <formula>$B$7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Financial Scorecard</t>
        </is>
      </c>
    </row>
    <row r="2">
      <c r="A2" s="2" t="inlineStr">
        <is>
          <t>Monthly. Fill best-in-class from an industry source or a peer group, not from memory.</t>
        </is>
      </c>
    </row>
    <row r="4">
      <c r="A4" s="21" t="inlineStr">
        <is>
          <t>Metric</t>
        </is>
      </c>
      <c r="B4" s="21" t="inlineStr">
        <is>
          <t>Best in class</t>
        </is>
      </c>
      <c r="C4" s="21" t="inlineStr">
        <is>
          <t>Your goal</t>
        </is>
      </c>
      <c r="D4" s="21" t="inlineStr">
        <is>
          <t>Your actual</t>
        </is>
      </c>
      <c r="E4" s="21" t="inlineStr">
        <is>
          <t>Variance</t>
        </is>
      </c>
    </row>
    <row r="5">
      <c r="A5" s="3" t="inlineStr">
        <is>
          <t>Total sales</t>
        </is>
      </c>
      <c r="B5" s="8" t="n"/>
      <c r="C5" s="8" t="n">
        <v>190000</v>
      </c>
      <c r="D5" s="8" t="n">
        <v>182000</v>
      </c>
      <c r="E5" s="19">
        <f>IF(OR(C5="",D5=""),"",D5-C5)</f>
        <v/>
      </c>
    </row>
    <row r="6">
      <c r="A6" s="3" t="inlineStr">
        <is>
          <t>Revenue recognised</t>
        </is>
      </c>
      <c r="B6" s="8" t="n"/>
      <c r="C6" s="8" t="n">
        <v>185000</v>
      </c>
      <c r="D6" s="8" t="n">
        <v>179400</v>
      </c>
      <c r="E6" s="19">
        <f>IF(OR(C6="",D6=""),"",D6-C6)</f>
        <v/>
      </c>
    </row>
    <row r="7">
      <c r="A7" s="3" t="inlineStr">
        <is>
          <t>Labor expense (% of revenue)</t>
        </is>
      </c>
      <c r="B7" s="9" t="n">
        <v>0.42</v>
      </c>
      <c r="C7" s="9" t="n">
        <v>0.45</v>
      </c>
      <c r="D7" s="9" t="n">
        <v>0.487</v>
      </c>
      <c r="E7" s="11">
        <f>IF(OR(C7="",D7=""),"",D7-C7)</f>
        <v/>
      </c>
    </row>
    <row r="8">
      <c r="A8" s="3" t="inlineStr">
        <is>
          <t>Materials expense (% of revenue)</t>
        </is>
      </c>
      <c r="B8" s="9" t="n">
        <v>0.08</v>
      </c>
      <c r="C8" s="9" t="n">
        <v>0.09</v>
      </c>
      <c r="D8" s="9" t="n">
        <v>0.094</v>
      </c>
      <c r="E8" s="11">
        <f>IF(OR(C8="",D8=""),"",D8-C8)</f>
        <v/>
      </c>
    </row>
    <row r="9">
      <c r="A9" s="3" t="inlineStr">
        <is>
          <t>Gross profit (%)</t>
        </is>
      </c>
      <c r="B9" s="9" t="n">
        <v>0.5</v>
      </c>
      <c r="C9" s="9" t="n">
        <v>0.46</v>
      </c>
      <c r="D9" s="9" t="n">
        <v>0.419</v>
      </c>
      <c r="E9" s="11">
        <f>IF(OR(C9="",D9=""),"",D9-C9)</f>
        <v/>
      </c>
    </row>
    <row r="10">
      <c r="A10" s="3" t="inlineStr">
        <is>
          <t>Operating profit (%)</t>
        </is>
      </c>
      <c r="B10" s="9" t="n">
        <v>0.15</v>
      </c>
      <c r="C10" s="9" t="n">
        <v>0.1</v>
      </c>
      <c r="D10" s="9" t="n">
        <v>0.07199999999999999</v>
      </c>
      <c r="E10" s="11">
        <f>IF(OR(C10="",D10=""),"",D10-C10)</f>
        <v/>
      </c>
    </row>
    <row r="11">
      <c r="A11" s="3" t="inlineStr">
        <is>
          <t>Days of cash on hand</t>
        </is>
      </c>
      <c r="B11" s="22" t="n">
        <v>60</v>
      </c>
      <c r="C11" s="22" t="n">
        <v>45</v>
      </c>
      <c r="D11" s="22" t="n">
        <v>31</v>
      </c>
      <c r="E11" s="23">
        <f>IF(OR(C11="",D11=""),"",D11-C11)</f>
        <v/>
      </c>
    </row>
    <row r="12">
      <c r="A12" s="3" t="inlineStr">
        <is>
          <t>Cash reserve (months of overhead)</t>
        </is>
      </c>
      <c r="B12" s="24" t="n">
        <v>2</v>
      </c>
      <c r="C12" s="24" t="n">
        <v>2</v>
      </c>
      <c r="D12" s="24" t="n">
        <v>1.1</v>
      </c>
      <c r="E12" s="25">
        <f>IF(OR(C12="",D12=""),"",D12-C12)</f>
        <v/>
      </c>
    </row>
    <row r="13">
      <c r="A13" s="3" t="inlineStr">
        <is>
          <t>Debt service as % of revenue</t>
        </is>
      </c>
      <c r="B13" s="9" t="n">
        <v>0.03</v>
      </c>
      <c r="C13" s="9" t="n">
        <v>0.05</v>
      </c>
      <c r="D13" s="9" t="n">
        <v>0.061</v>
      </c>
      <c r="E13" s="11">
        <f>IF(OR(C13="",D13=""),"",D13-C13)</f>
        <v/>
      </c>
    </row>
    <row r="15">
      <c r="A15" s="2" t="inlineStr">
        <is>
          <t>Variance is actual minus goal. For cost ratios a positive variance is bad; for profit and cash it is good. Example figures only.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</cols>
  <sheetData>
    <row r="1">
      <c r="A1" s="1" t="inlineStr">
        <is>
          <t>Ad Spend Calculator</t>
        </is>
      </c>
    </row>
    <row r="2">
      <c r="A2" s="2" t="inlineStr">
        <is>
          <t>Turns marketing from a feeling into arithmetic.</t>
        </is>
      </c>
    </row>
    <row r="4">
      <c r="A4" s="6" t="inlineStr">
        <is>
          <t>INPUTS</t>
        </is>
      </c>
      <c r="B4" s="26" t="n"/>
    </row>
    <row r="5">
      <c r="A5" s="3" t="inlineStr">
        <is>
          <t>Ad spend</t>
        </is>
      </c>
      <c r="B5" s="8" t="n">
        <v>3000</v>
      </c>
    </row>
    <row r="6">
      <c r="A6" s="3" t="inlineStr">
        <is>
          <t>Cost per lead</t>
        </is>
      </c>
      <c r="B6" s="8" t="n">
        <v>36</v>
      </c>
    </row>
    <row r="7">
      <c r="A7" s="3" t="inlineStr">
        <is>
          <t>Lead to customer conversion</t>
        </is>
      </c>
      <c r="B7" s="9" t="n">
        <v>0.35</v>
      </c>
    </row>
    <row r="8">
      <c r="A8" s="3" t="inlineStr">
        <is>
          <t>Average transaction value</t>
        </is>
      </c>
      <c r="B8" s="8" t="n">
        <v>350</v>
      </c>
    </row>
    <row r="9">
      <c r="A9" s="3" t="inlineStr">
        <is>
          <t>Purchases per year</t>
        </is>
      </c>
      <c r="B9" s="24" t="n">
        <v>12</v>
      </c>
    </row>
    <row r="10">
      <c r="A10" s="3" t="inlineStr">
        <is>
          <t>Gross margin</t>
        </is>
      </c>
      <c r="B10" s="9" t="n">
        <v>0.5</v>
      </c>
    </row>
    <row r="11">
      <c r="A11" s="3" t="inlineStr">
        <is>
          <t>Expected customer lifetime (months)</t>
        </is>
      </c>
      <c r="B11" s="22" t="n">
        <v>12</v>
      </c>
    </row>
    <row r="13">
      <c r="A13" s="6" t="inlineStr">
        <is>
          <t>OUTPUTS</t>
        </is>
      </c>
      <c r="B13" s="26" t="n"/>
    </row>
    <row r="14">
      <c r="A14" s="3" t="inlineStr">
        <is>
          <t>Leads</t>
        </is>
      </c>
      <c r="B14" s="25">
        <f>IF($B$6=0,0,$B$5/$B$6)</f>
        <v/>
      </c>
    </row>
    <row r="15">
      <c r="A15" s="3" t="inlineStr">
        <is>
          <t>Customers</t>
        </is>
      </c>
      <c r="B15" s="25">
        <f>B14*$B$7</f>
        <v/>
      </c>
    </row>
    <row r="16">
      <c r="A16" s="3" t="inlineStr">
        <is>
          <t>Customer acquisition cost</t>
        </is>
      </c>
      <c r="B16" s="19">
        <f>IF(B15=0,0,$B$5/B15)</f>
        <v/>
      </c>
    </row>
    <row r="17">
      <c r="A17" s="3" t="inlineStr">
        <is>
          <t>Revenue per customer, lifetime</t>
        </is>
      </c>
      <c r="B17" s="19">
        <f>$B$8*$B$9*($B$11/12)</f>
        <v/>
      </c>
    </row>
    <row r="18">
      <c r="A18" s="3" t="inlineStr">
        <is>
          <t>Total revenue from this spend</t>
        </is>
      </c>
      <c r="B18" s="19">
        <f>B15*B17</f>
        <v/>
      </c>
    </row>
    <row r="19">
      <c r="A19" s="3" t="inlineStr">
        <is>
          <t>Return on ad spend</t>
        </is>
      </c>
      <c r="B19" s="27">
        <f>IF($B$5=0,0,B18/$B$5)</f>
        <v/>
      </c>
    </row>
    <row r="20">
      <c r="A20" s="3" t="inlineStr">
        <is>
          <t>Gross profit from this spend</t>
        </is>
      </c>
      <c r="B20" s="19">
        <f>B18*$B$10</f>
        <v/>
      </c>
    </row>
    <row r="21">
      <c r="A21" s="3" t="inlineStr">
        <is>
          <t>ROI after margin</t>
        </is>
      </c>
      <c r="B21" s="11">
        <f>IF($B$5=0,0,(B20-$B$5)/$B$5)</f>
        <v/>
      </c>
    </row>
    <row r="23">
      <c r="A23" s="2" t="inlineStr">
        <is>
          <t>Return on ad spend is raw: you spent this, they paid you that. ROI accounts for margin, which is the number that tells you whether the customer was worth acquiring.</t>
        </is>
      </c>
    </row>
    <row r="24">
      <c r="A24" s="2" t="inlineStr">
        <is>
          <t>Good acquisition economics can still break you on cash timing. Check the forecast tab before scaling.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2026-09-07T20:31:31Z</dcterms:created>
  <dcterms:modified xmlns:dcterms="http://purl.org/dc/terms/" xmlns:xsi="http://www.w3.org/2001/XMLSchema-instance" xsi:type="dcterms:W3CDTF">2026-09-07T20:32:33Z</dcterms:modified>
</cp:coreProperties>
</file>